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580" windowHeight="1164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3" i="1"/>
  <c r="J22"/>
  <c r="J23"/>
  <c r="J25" s="1"/>
  <c r="I25"/>
  <c r="D25"/>
  <c r="D14"/>
  <c r="D29" s="1"/>
  <c r="C14"/>
  <c r="H14"/>
  <c r="G14"/>
  <c r="F14"/>
  <c r="E14"/>
  <c r="H17"/>
  <c r="E16"/>
  <c r="H16"/>
  <c r="F16"/>
  <c r="I16" s="1"/>
  <c r="G16"/>
  <c r="I24"/>
  <c r="J24"/>
  <c r="H18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I14" s="1"/>
  <c r="D19"/>
  <c r="E17"/>
  <c r="I17" s="1"/>
  <c r="J17" s="1"/>
  <c r="G17"/>
  <c r="G19"/>
  <c r="F17"/>
  <c r="H19"/>
  <c r="I18"/>
  <c r="J18"/>
  <c r="J16" l="1"/>
  <c r="J19" s="1"/>
  <c r="I19"/>
  <c r="I26" s="1"/>
  <c r="D27"/>
  <c r="D26"/>
  <c r="J4"/>
  <c r="J14" s="1"/>
  <c r="J29" l="1"/>
  <c r="J27"/>
  <c r="J26"/>
  <c r="I27"/>
</calcChain>
</file>

<file path=xl/comments1.xml><?xml version="1.0" encoding="utf-8"?>
<comments xmlns="http://schemas.openxmlformats.org/spreadsheetml/2006/main">
  <authors>
    <author>Ajuntament de Dénia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GASTOS CORREO VAN INCLUIDOS(quitarlos)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sz val="8"/>
            <color indexed="81"/>
            <rFont val="Tahoma"/>
            <family val="2"/>
          </rPr>
          <t xml:space="preserve">(CARENCIA 2011-2012)
4 años amort. Desde 2013, pago anual
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BSCH NO TIENE EN CUENTA LOS 0,98</t>
        </r>
        <r>
          <rPr>
            <sz val="8"/>
            <color indexed="81"/>
            <rFont val="Tahoma"/>
            <family val="2"/>
          </rPr>
          <t xml:space="preserve">
EXTRACTE BANCARI TE MENYS PENDENT A 
 AMORTITZAR</t>
        </r>
      </text>
    </comment>
  </commentList>
</comments>
</file>

<file path=xl/sharedStrings.xml><?xml version="1.0" encoding="utf-8"?>
<sst xmlns="http://schemas.openxmlformats.org/spreadsheetml/2006/main" count="45" uniqueCount="41">
  <si>
    <t>Entidad         Nº Préstamo</t>
  </si>
  <si>
    <t>Fecha contrato Duración</t>
  </si>
  <si>
    <t>Importe Inicial</t>
  </si>
  <si>
    <t>1 Trimestre</t>
  </si>
  <si>
    <t>2 Trimestre</t>
  </si>
  <si>
    <t>3 Trimestre</t>
  </si>
  <si>
    <t>4 Trimestre</t>
  </si>
  <si>
    <t>DEUDA VIVA</t>
  </si>
  <si>
    <t>BBVA 165903</t>
  </si>
  <si>
    <t>20/07/2004   15</t>
  </si>
  <si>
    <t>(BCL 43374205)  (8034) refinanciado</t>
  </si>
  <si>
    <t>BCL 3110284</t>
  </si>
  <si>
    <t>31/07/2003   15</t>
  </si>
  <si>
    <t>BCL 45125557</t>
  </si>
  <si>
    <t>06/03/2007  15</t>
  </si>
  <si>
    <t>BCL 44288667</t>
  </si>
  <si>
    <t>28/06/2005   15</t>
  </si>
  <si>
    <t>BSCH 1030183749</t>
  </si>
  <si>
    <t>21/07/2008  15</t>
  </si>
  <si>
    <t xml:space="preserve">SANTANDER 1030183782 </t>
  </si>
  <si>
    <t>CAJA DUERO</t>
  </si>
  <si>
    <t>21/06/2006   15</t>
  </si>
  <si>
    <t xml:space="preserve">RD4/2012 </t>
  </si>
  <si>
    <t>10 AÑOS</t>
  </si>
  <si>
    <t>BBVA</t>
  </si>
  <si>
    <t>Fecha</t>
  </si>
  <si>
    <t>LIQ. DEF. 2008</t>
  </si>
  <si>
    <t>LIQ. DEF. 2009</t>
  </si>
  <si>
    <t>2014-2022</t>
  </si>
  <si>
    <t>BBVA Nº95-4646049134 Y 95-46049151</t>
  </si>
  <si>
    <t>2014-2020</t>
  </si>
  <si>
    <t>CAJA MAR</t>
  </si>
  <si>
    <t xml:space="preserve">PORC.DEUDA </t>
  </si>
  <si>
    <t>LIQ.DEF. 2013</t>
  </si>
  <si>
    <t>Pdte. Amorti. 01/01/2016</t>
  </si>
  <si>
    <t>Amortizado     2016</t>
  </si>
  <si>
    <t>DEUDA VIVA Pendiente final 2016</t>
  </si>
  <si>
    <t>LIQUIDACION PIE</t>
  </si>
  <si>
    <t>2015-2025</t>
  </si>
  <si>
    <t>ICO- Fondo Imp.Ec.(B.POPULAR)</t>
  </si>
  <si>
    <t>PENDIENTE AMORTIZAR 2015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</si>
</sst>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#,##0.00\ &quot;€&quot;"/>
  </numFmts>
  <fonts count="13">
    <font>
      <sz val="11"/>
      <color theme="1"/>
      <name val="Calibri"/>
      <family val="2"/>
      <scheme val="minor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61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color indexed="1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/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/>
    </xf>
    <xf numFmtId="165" fontId="2" fillId="0" borderId="7" xfId="0" applyNumberFormat="1" applyFont="1" applyBorder="1" applyAlignment="1"/>
    <xf numFmtId="165" fontId="2" fillId="0" borderId="8" xfId="0" applyNumberFormat="1" applyFont="1" applyFill="1" applyBorder="1"/>
    <xf numFmtId="165" fontId="2" fillId="0" borderId="9" xfId="0" applyNumberFormat="1" applyFont="1" applyFill="1" applyBorder="1"/>
    <xf numFmtId="165" fontId="1" fillId="0" borderId="10" xfId="0" applyNumberFormat="1" applyFont="1" applyBorder="1"/>
    <xf numFmtId="165" fontId="4" fillId="4" borderId="2" xfId="0" applyNumberFormat="1" applyFont="1" applyFill="1" applyBorder="1"/>
    <xf numFmtId="0" fontId="2" fillId="5" borderId="11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165" fontId="3" fillId="0" borderId="13" xfId="0" applyNumberFormat="1" applyFont="1" applyBorder="1" applyAlignment="1">
      <alignment horizontal="left" wrapText="1" indent="1"/>
    </xf>
    <xf numFmtId="165" fontId="2" fillId="0" borderId="14" xfId="0" applyNumberFormat="1" applyFont="1" applyBorder="1" applyAlignment="1"/>
    <xf numFmtId="165" fontId="2" fillId="0" borderId="15" xfId="0" applyNumberFormat="1" applyFont="1" applyFill="1" applyBorder="1"/>
    <xf numFmtId="0" fontId="2" fillId="5" borderId="16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5" fontId="3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/>
    <xf numFmtId="165" fontId="2" fillId="6" borderId="19" xfId="0" applyNumberFormat="1" applyFont="1" applyFill="1" applyBorder="1"/>
    <xf numFmtId="165" fontId="2" fillId="6" borderId="18" xfId="0" applyNumberFormat="1" applyFont="1" applyFill="1" applyBorder="1"/>
    <xf numFmtId="0" fontId="2" fillId="5" borderId="15" xfId="0" applyFont="1" applyFill="1" applyBorder="1" applyAlignment="1">
      <alignment horizontal="center" wrapText="1"/>
    </xf>
    <xf numFmtId="14" fontId="2" fillId="0" borderId="20" xfId="0" applyNumberFormat="1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/>
    </xf>
    <xf numFmtId="165" fontId="2" fillId="0" borderId="15" xfId="0" applyNumberFormat="1" applyFont="1" applyFill="1" applyBorder="1" applyAlignment="1"/>
    <xf numFmtId="0" fontId="2" fillId="5" borderId="5" xfId="0" applyFont="1" applyFill="1" applyBorder="1" applyAlignment="1">
      <alignment horizontal="center" wrapText="1"/>
    </xf>
    <xf numFmtId="165" fontId="2" fillId="0" borderId="21" xfId="0" applyNumberFormat="1" applyFont="1" applyFill="1" applyBorder="1"/>
    <xf numFmtId="165" fontId="2" fillId="0" borderId="7" xfId="0" applyNumberFormat="1" applyFont="1" applyFill="1" applyBorder="1"/>
    <xf numFmtId="0" fontId="2" fillId="7" borderId="22" xfId="0" applyFont="1" applyFill="1" applyBorder="1" applyAlignment="1">
      <alignment horizontal="center" wrapText="1"/>
    </xf>
    <xf numFmtId="14" fontId="2" fillId="0" borderId="23" xfId="0" applyNumberFormat="1" applyFont="1" applyBorder="1" applyAlignment="1">
      <alignment horizontal="center" wrapText="1"/>
    </xf>
    <xf numFmtId="165" fontId="3" fillId="0" borderId="24" xfId="0" applyNumberFormat="1" applyFont="1" applyBorder="1" applyAlignment="1">
      <alignment horizontal="center"/>
    </xf>
    <xf numFmtId="165" fontId="2" fillId="0" borderId="25" xfId="0" applyNumberFormat="1" applyFont="1" applyFill="1" applyBorder="1"/>
    <xf numFmtId="165" fontId="2" fillId="0" borderId="24" xfId="0" applyNumberFormat="1" applyFont="1" applyFill="1" applyBorder="1"/>
    <xf numFmtId="165" fontId="2" fillId="0" borderId="24" xfId="0" applyNumberFormat="1" applyFont="1" applyBorder="1" applyAlignment="1"/>
    <xf numFmtId="0" fontId="2" fillId="2" borderId="26" xfId="0" applyFont="1" applyFill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/>
    <xf numFmtId="165" fontId="2" fillId="0" borderId="3" xfId="0" applyNumberFormat="1" applyFont="1" applyFill="1" applyBorder="1"/>
    <xf numFmtId="165" fontId="2" fillId="0" borderId="2" xfId="0" applyNumberFormat="1" applyFont="1" applyFill="1" applyBorder="1"/>
    <xf numFmtId="0" fontId="2" fillId="8" borderId="26" xfId="0" applyFont="1" applyFill="1" applyBorder="1" applyAlignment="1">
      <alignment wrapText="1"/>
    </xf>
    <xf numFmtId="0" fontId="2" fillId="0" borderId="27" xfId="0" applyFont="1" applyBorder="1" applyAlignment="1">
      <alignment wrapText="1"/>
    </xf>
    <xf numFmtId="165" fontId="2" fillId="0" borderId="2" xfId="0" applyNumberFormat="1" applyFont="1" applyBorder="1"/>
    <xf numFmtId="165" fontId="2" fillId="0" borderId="3" xfId="0" applyNumberFormat="1" applyFont="1" applyBorder="1"/>
    <xf numFmtId="0" fontId="8" fillId="0" borderId="0" xfId="0" applyFont="1"/>
    <xf numFmtId="165" fontId="2" fillId="9" borderId="0" xfId="0" applyNumberFormat="1" applyFont="1" applyFill="1" applyAlignment="1"/>
    <xf numFmtId="165" fontId="2" fillId="0" borderId="0" xfId="0" applyNumberFormat="1" applyFont="1"/>
    <xf numFmtId="0" fontId="8" fillId="0" borderId="0" xfId="0" applyFont="1" applyFill="1"/>
    <xf numFmtId="165" fontId="2" fillId="0" borderId="0" xfId="0" applyNumberFormat="1" applyFont="1" applyFill="1" applyAlignment="1"/>
    <xf numFmtId="165" fontId="2" fillId="0" borderId="0" xfId="0" applyNumberFormat="1" applyFont="1" applyFill="1"/>
    <xf numFmtId="0" fontId="9" fillId="0" borderId="28" xfId="0" applyFont="1" applyBorder="1"/>
    <xf numFmtId="14" fontId="8" fillId="0" borderId="28" xfId="0" applyNumberFormat="1" applyFont="1" applyBorder="1"/>
    <xf numFmtId="165" fontId="2" fillId="0" borderId="28" xfId="0" applyNumberFormat="1" applyFont="1" applyBorder="1"/>
    <xf numFmtId="164" fontId="8" fillId="0" borderId="28" xfId="0" applyNumberFormat="1" applyFont="1" applyBorder="1"/>
    <xf numFmtId="0" fontId="7" fillId="0" borderId="0" xfId="0" applyFont="1"/>
    <xf numFmtId="164" fontId="8" fillId="0" borderId="0" xfId="0" applyNumberFormat="1" applyFont="1"/>
    <xf numFmtId="164" fontId="2" fillId="0" borderId="0" xfId="0" applyNumberFormat="1" applyFont="1"/>
    <xf numFmtId="164" fontId="2" fillId="8" borderId="0" xfId="0" applyNumberFormat="1" applyFont="1" applyFill="1"/>
    <xf numFmtId="164" fontId="8" fillId="0" borderId="0" xfId="0" applyNumberFormat="1" applyFont="1" applyFill="1"/>
    <xf numFmtId="164" fontId="2" fillId="0" borderId="0" xfId="0" applyNumberFormat="1" applyFont="1" applyFill="1"/>
    <xf numFmtId="0" fontId="6" fillId="0" borderId="28" xfId="0" applyFont="1" applyFill="1" applyBorder="1" applyAlignment="1">
      <alignment wrapText="1" shrinkToFit="1"/>
    </xf>
    <xf numFmtId="0" fontId="2" fillId="0" borderId="28" xfId="0" applyFont="1" applyFill="1" applyBorder="1" applyAlignment="1">
      <alignment wrapText="1" shrinkToFit="1"/>
    </xf>
    <xf numFmtId="0" fontId="2" fillId="2" borderId="28" xfId="0" applyFont="1" applyFill="1" applyBorder="1" applyAlignment="1">
      <alignment horizontal="center" wrapText="1"/>
    </xf>
    <xf numFmtId="14" fontId="8" fillId="0" borderId="28" xfId="0" applyNumberFormat="1" applyFont="1" applyFill="1" applyBorder="1" applyAlignment="1">
      <alignment wrapText="1" shrinkToFit="1"/>
    </xf>
    <xf numFmtId="14" fontId="8" fillId="0" borderId="28" xfId="0" applyNumberFormat="1" applyFont="1" applyFill="1" applyBorder="1"/>
    <xf numFmtId="0" fontId="9" fillId="0" borderId="28" xfId="0" applyFont="1" applyFill="1" applyBorder="1"/>
    <xf numFmtId="4" fontId="8" fillId="0" borderId="0" xfId="0" applyNumberFormat="1" applyFont="1" applyFill="1"/>
    <xf numFmtId="4" fontId="2" fillId="0" borderId="0" xfId="0" applyNumberFormat="1" applyFont="1" applyFill="1" applyAlignment="1"/>
    <xf numFmtId="0" fontId="9" fillId="0" borderId="0" xfId="0" applyFont="1" applyFill="1" applyBorder="1"/>
    <xf numFmtId="4" fontId="2" fillId="9" borderId="0" xfId="0" applyNumberFormat="1" applyFont="1" applyFill="1" applyAlignment="1"/>
    <xf numFmtId="164" fontId="2" fillId="3" borderId="28" xfId="0" applyNumberFormat="1" applyFont="1" applyFill="1" applyBorder="1"/>
    <xf numFmtId="164" fontId="2" fillId="8" borderId="28" xfId="0" applyNumberFormat="1" applyFont="1" applyFill="1" applyBorder="1"/>
    <xf numFmtId="0" fontId="2" fillId="0" borderId="0" xfId="0" applyFont="1" applyAlignment="1">
      <alignment horizontal="left"/>
    </xf>
    <xf numFmtId="165" fontId="2" fillId="9" borderId="2" xfId="0" applyNumberFormat="1" applyFont="1" applyFill="1" applyBorder="1" applyAlignment="1"/>
    <xf numFmtId="164" fontId="2" fillId="3" borderId="0" xfId="0" applyNumberFormat="1" applyFont="1" applyFill="1"/>
    <xf numFmtId="164" fontId="2" fillId="8" borderId="2" xfId="0" applyNumberFormat="1" applyFont="1" applyFill="1" applyBorder="1"/>
    <xf numFmtId="165" fontId="2" fillId="0" borderId="29" xfId="0" applyNumberFormat="1" applyFont="1" applyFill="1" applyBorder="1"/>
    <xf numFmtId="0" fontId="12" fillId="0" borderId="0" xfId="0" applyFont="1"/>
    <xf numFmtId="10" fontId="12" fillId="0" borderId="0" xfId="0" applyNumberFormat="1" applyFont="1"/>
    <xf numFmtId="4" fontId="2" fillId="0" borderId="28" xfId="0" applyNumberFormat="1" applyFont="1" applyFill="1" applyBorder="1" applyAlignment="1"/>
    <xf numFmtId="4" fontId="2" fillId="0" borderId="30" xfId="0" applyNumberFormat="1" applyFont="1" applyFill="1" applyBorder="1" applyAlignment="1"/>
    <xf numFmtId="165" fontId="2" fillId="0" borderId="28" xfId="0" applyNumberFormat="1" applyFont="1" applyFill="1" applyBorder="1" applyAlignment="1"/>
    <xf numFmtId="0" fontId="2" fillId="8" borderId="31" xfId="0" applyFont="1" applyFill="1" applyBorder="1" applyAlignment="1">
      <alignment wrapText="1"/>
    </xf>
    <xf numFmtId="0" fontId="2" fillId="0" borderId="32" xfId="0" applyFont="1" applyBorder="1" applyAlignment="1">
      <alignment wrapText="1"/>
    </xf>
    <xf numFmtId="165" fontId="2" fillId="0" borderId="32" xfId="0" applyNumberFormat="1" applyFont="1" applyBorder="1"/>
    <xf numFmtId="165" fontId="2" fillId="0" borderId="32" xfId="0" applyNumberFormat="1" applyFont="1" applyBorder="1" applyAlignment="1"/>
    <xf numFmtId="165" fontId="1" fillId="0" borderId="32" xfId="0" applyNumberFormat="1" applyFont="1" applyBorder="1"/>
    <xf numFmtId="165" fontId="4" fillId="4" borderId="33" xfId="0" applyNumberFormat="1" applyFont="1" applyFill="1" applyBorder="1"/>
    <xf numFmtId="165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view="pageLayout" workbookViewId="0">
      <selection activeCell="E13" sqref="E13"/>
    </sheetView>
  </sheetViews>
  <sheetFormatPr baseColWidth="10" defaultRowHeight="15"/>
  <cols>
    <col min="1" max="1" width="15.140625" customWidth="1"/>
    <col min="3" max="3" width="15" customWidth="1"/>
    <col min="4" max="4" width="14" customWidth="1"/>
    <col min="7" max="7" width="12.140625" customWidth="1"/>
    <col min="8" max="8" width="11.85546875" customWidth="1"/>
    <col min="9" max="9" width="12.85546875" customWidth="1"/>
    <col min="10" max="10" width="13.5703125" customWidth="1"/>
  </cols>
  <sheetData>
    <row r="1" spans="1:10">
      <c r="A1" s="1"/>
      <c r="B1" s="2"/>
      <c r="D1" s="3"/>
      <c r="E1" s="4"/>
      <c r="F1" s="4"/>
      <c r="G1" s="5"/>
      <c r="H1" s="5"/>
      <c r="I1" s="5"/>
      <c r="J1" s="5"/>
    </row>
    <row r="2" spans="1:10" ht="15.75" thickBot="1">
      <c r="A2" s="1"/>
      <c r="B2" s="2"/>
      <c r="D2" s="3"/>
      <c r="E2" s="5"/>
      <c r="F2" s="5"/>
      <c r="G2" s="5"/>
      <c r="H2" s="5"/>
      <c r="I2" s="5"/>
      <c r="J2" s="5"/>
    </row>
    <row r="3" spans="1:10" ht="39.75" thickBot="1">
      <c r="A3" s="6" t="s">
        <v>0</v>
      </c>
      <c r="B3" s="6" t="s">
        <v>1</v>
      </c>
      <c r="C3" s="7" t="s">
        <v>2</v>
      </c>
      <c r="D3" s="8" t="s">
        <v>34</v>
      </c>
      <c r="E3" s="9" t="s">
        <v>3</v>
      </c>
      <c r="F3" s="10" t="s">
        <v>4</v>
      </c>
      <c r="G3" s="10" t="s">
        <v>5</v>
      </c>
      <c r="H3" s="10" t="s">
        <v>6</v>
      </c>
      <c r="I3" s="11" t="s">
        <v>35</v>
      </c>
      <c r="J3" s="8" t="s">
        <v>7</v>
      </c>
    </row>
    <row r="4" spans="1:10" ht="27" thickBot="1">
      <c r="A4" s="12" t="s">
        <v>8</v>
      </c>
      <c r="B4" s="13" t="s">
        <v>9</v>
      </c>
      <c r="C4" s="14">
        <v>4097574.24</v>
      </c>
      <c r="D4" s="15">
        <v>1365858.24</v>
      </c>
      <c r="E4" s="16">
        <v>68292.899999999994</v>
      </c>
      <c r="F4" s="17">
        <v>68292.899999999994</v>
      </c>
      <c r="G4" s="17">
        <v>68292.899999999994</v>
      </c>
      <c r="H4" s="17">
        <v>68292.899999999994</v>
      </c>
      <c r="I4" s="18">
        <f>SUM(E4:H4)</f>
        <v>273171.59999999998</v>
      </c>
      <c r="J4" s="19">
        <f>D4-I4</f>
        <v>1092686.6400000001</v>
      </c>
    </row>
    <row r="5" spans="1:10" ht="39.75" thickBot="1">
      <c r="A5" s="20" t="s">
        <v>10</v>
      </c>
      <c r="B5" s="21" t="s">
        <v>28</v>
      </c>
      <c r="C5" s="22">
        <v>2189299.0099999998</v>
      </c>
      <c r="D5" s="23">
        <v>1981762.13</v>
      </c>
      <c r="E5" s="91">
        <v>73503.649999999994</v>
      </c>
      <c r="F5" s="89">
        <v>73961.58</v>
      </c>
      <c r="G5" s="24">
        <v>74422.36</v>
      </c>
      <c r="H5" s="90">
        <v>74886.009999999995</v>
      </c>
      <c r="I5" s="18">
        <f t="shared" ref="I5:I13" si="0">SUM(E5:H5)</f>
        <v>296773.59999999998</v>
      </c>
      <c r="J5" s="19">
        <f t="shared" ref="J5:J12" si="1">D5-I5</f>
        <v>1684988.5299999998</v>
      </c>
    </row>
    <row r="6" spans="1:10" ht="27" thickBot="1">
      <c r="A6" s="25" t="s">
        <v>11</v>
      </c>
      <c r="B6" s="26" t="s">
        <v>12</v>
      </c>
      <c r="C6" s="27">
        <v>3110284</v>
      </c>
      <c r="D6" s="28">
        <v>829409.05</v>
      </c>
      <c r="E6" s="29"/>
      <c r="F6" s="30"/>
      <c r="G6" s="30"/>
      <c r="H6" s="86">
        <v>207352.27</v>
      </c>
      <c r="I6" s="18">
        <f t="shared" si="0"/>
        <v>207352.27</v>
      </c>
      <c r="J6" s="19">
        <f t="shared" si="1"/>
        <v>622056.78</v>
      </c>
    </row>
    <row r="7" spans="1:10" ht="27" thickBot="1">
      <c r="A7" s="31" t="s">
        <v>13</v>
      </c>
      <c r="B7" s="32" t="s">
        <v>14</v>
      </c>
      <c r="C7" s="33">
        <v>3471073.29</v>
      </c>
      <c r="D7" s="34">
        <v>1619834.25</v>
      </c>
      <c r="E7" s="16">
        <v>57851.22</v>
      </c>
      <c r="F7" s="24">
        <v>57851.22</v>
      </c>
      <c r="G7" s="24">
        <v>57851.22</v>
      </c>
      <c r="H7" s="24">
        <v>57851.22</v>
      </c>
      <c r="I7" s="18">
        <f t="shared" si="0"/>
        <v>231404.88</v>
      </c>
      <c r="J7" s="19">
        <f t="shared" si="1"/>
        <v>1388429.37</v>
      </c>
    </row>
    <row r="8" spans="1:10" ht="27" thickBot="1">
      <c r="A8" s="35" t="s">
        <v>15</v>
      </c>
      <c r="B8" s="13" t="s">
        <v>16</v>
      </c>
      <c r="C8" s="14">
        <v>4590089.05</v>
      </c>
      <c r="D8" s="15">
        <v>1836035.65</v>
      </c>
      <c r="E8" s="36">
        <v>76501.490000000005</v>
      </c>
      <c r="F8" s="37">
        <v>76501.48</v>
      </c>
      <c r="G8" s="37">
        <v>76501.490000000005</v>
      </c>
      <c r="H8" s="37">
        <v>76501.48</v>
      </c>
      <c r="I8" s="18">
        <f t="shared" si="0"/>
        <v>306005.94</v>
      </c>
      <c r="J8" s="19">
        <f t="shared" si="1"/>
        <v>1530029.71</v>
      </c>
    </row>
    <row r="9" spans="1:10" ht="27" thickBot="1">
      <c r="A9" s="38" t="s">
        <v>17</v>
      </c>
      <c r="B9" s="39" t="s">
        <v>18</v>
      </c>
      <c r="C9" s="40">
        <v>3286071</v>
      </c>
      <c r="D9" s="15">
        <v>1752571.2</v>
      </c>
      <c r="E9" s="41">
        <v>54767.85</v>
      </c>
      <c r="F9" s="42">
        <v>54767.85</v>
      </c>
      <c r="G9" s="42">
        <v>54767.85</v>
      </c>
      <c r="H9" s="42">
        <v>54767.85</v>
      </c>
      <c r="I9" s="18">
        <f t="shared" si="0"/>
        <v>219071.4</v>
      </c>
      <c r="J9" s="19">
        <f>D9-I9</f>
        <v>1533499.8</v>
      </c>
    </row>
    <row r="10" spans="1:10" ht="27" thickBot="1">
      <c r="A10" s="38" t="s">
        <v>19</v>
      </c>
      <c r="B10" s="39">
        <v>39965</v>
      </c>
      <c r="C10" s="40">
        <v>5923530.4900000002</v>
      </c>
      <c r="D10" s="43">
        <v>3807983.89</v>
      </c>
      <c r="E10" s="41">
        <v>105777.33</v>
      </c>
      <c r="F10" s="42">
        <v>105777.33</v>
      </c>
      <c r="G10" s="42">
        <v>105777.33</v>
      </c>
      <c r="H10" s="42">
        <v>105777.33</v>
      </c>
      <c r="I10" s="18">
        <f t="shared" si="0"/>
        <v>423109.32</v>
      </c>
      <c r="J10" s="19">
        <f t="shared" si="1"/>
        <v>3384874.5700000003</v>
      </c>
    </row>
    <row r="11" spans="1:10" ht="27" thickBot="1">
      <c r="A11" s="44" t="s">
        <v>20</v>
      </c>
      <c r="B11" s="45" t="s">
        <v>21</v>
      </c>
      <c r="C11" s="46">
        <v>2984613.43</v>
      </c>
      <c r="D11" s="47">
        <v>1193845.27</v>
      </c>
      <c r="E11" s="48">
        <v>49743.56</v>
      </c>
      <c r="F11" s="49">
        <v>49743.56</v>
      </c>
      <c r="G11" s="49">
        <v>49743.56</v>
      </c>
      <c r="H11" s="49">
        <v>49743.56</v>
      </c>
      <c r="I11" s="18">
        <f t="shared" si="0"/>
        <v>198974.24</v>
      </c>
      <c r="J11" s="19">
        <f t="shared" si="1"/>
        <v>994871.03</v>
      </c>
    </row>
    <row r="12" spans="1:10" ht="39.75" thickBot="1">
      <c r="A12" s="50" t="s">
        <v>29</v>
      </c>
      <c r="B12" s="51" t="s">
        <v>30</v>
      </c>
      <c r="C12" s="52">
        <v>1890481.69</v>
      </c>
      <c r="D12" s="47">
        <v>1388773.73</v>
      </c>
      <c r="E12" s="53">
        <v>77696.86</v>
      </c>
      <c r="F12" s="52">
        <v>78180.91</v>
      </c>
      <c r="G12" s="52">
        <v>78667.98</v>
      </c>
      <c r="H12" s="52">
        <v>79158.080000000002</v>
      </c>
      <c r="I12" s="18">
        <f t="shared" si="0"/>
        <v>313703.83</v>
      </c>
      <c r="J12" s="19">
        <f t="shared" si="1"/>
        <v>1075069.8999999999</v>
      </c>
    </row>
    <row r="13" spans="1:10" ht="39.75" thickBot="1">
      <c r="A13" s="92" t="s">
        <v>39</v>
      </c>
      <c r="B13" s="93" t="s">
        <v>38</v>
      </c>
      <c r="C13" s="94">
        <v>6009676.1299999999</v>
      </c>
      <c r="D13" s="94">
        <v>6009676.1299999999</v>
      </c>
      <c r="E13" s="95">
        <v>0</v>
      </c>
      <c r="F13" s="94">
        <v>0</v>
      </c>
      <c r="G13" s="94">
        <v>0</v>
      </c>
      <c r="H13" s="94">
        <v>0</v>
      </c>
      <c r="I13" s="96">
        <f t="shared" si="0"/>
        <v>0</v>
      </c>
      <c r="J13" s="97">
        <v>6009676.1299999999</v>
      </c>
    </row>
    <row r="14" spans="1:10" ht="15.75" thickTop="1">
      <c r="A14" s="54"/>
      <c r="B14" s="54"/>
      <c r="C14" s="56">
        <f t="shared" ref="C14:J14" si="2">SUM(C4:C13)</f>
        <v>37552692.329999998</v>
      </c>
      <c r="D14" s="55">
        <f t="shared" si="2"/>
        <v>21785749.539999999</v>
      </c>
      <c r="E14" s="56">
        <f t="shared" si="2"/>
        <v>564134.86</v>
      </c>
      <c r="F14" s="56">
        <f t="shared" si="2"/>
        <v>565076.82999999996</v>
      </c>
      <c r="G14" s="56">
        <f t="shared" si="2"/>
        <v>566024.69000000006</v>
      </c>
      <c r="H14" s="56">
        <f t="shared" si="2"/>
        <v>774330.69999999984</v>
      </c>
      <c r="I14" s="56">
        <f t="shared" si="2"/>
        <v>2469567.08</v>
      </c>
      <c r="J14" s="56">
        <f t="shared" si="2"/>
        <v>19316182.460000001</v>
      </c>
    </row>
    <row r="15" spans="1:10">
      <c r="A15" s="57" t="s">
        <v>22</v>
      </c>
      <c r="B15" s="57" t="s">
        <v>23</v>
      </c>
      <c r="C15" s="57"/>
      <c r="D15" s="58"/>
      <c r="E15" s="59"/>
      <c r="F15" s="59"/>
      <c r="G15" s="59"/>
      <c r="H15" s="57"/>
      <c r="I15" s="59"/>
      <c r="J15" s="59"/>
    </row>
    <row r="16" spans="1:10">
      <c r="A16" s="60" t="s">
        <v>24</v>
      </c>
      <c r="B16" s="61">
        <v>41978</v>
      </c>
      <c r="C16" s="62">
        <v>4000000</v>
      </c>
      <c r="D16" s="62">
        <v>3714285.71</v>
      </c>
      <c r="E16" s="63">
        <f>C16/28</f>
        <v>142857.14285714287</v>
      </c>
      <c r="F16" s="63">
        <f>C16/28</f>
        <v>142857.14285714287</v>
      </c>
      <c r="G16" s="63">
        <f>C16/28</f>
        <v>142857.14285714287</v>
      </c>
      <c r="H16" s="63">
        <f>C16/28</f>
        <v>142857.14285714287</v>
      </c>
      <c r="I16" s="63">
        <f>SUM(E16:H16)</f>
        <v>571428.57142857148</v>
      </c>
      <c r="J16" s="62">
        <f>D16-I16</f>
        <v>3142857.1385714286</v>
      </c>
    </row>
    <row r="17" spans="1:10">
      <c r="A17" s="60" t="s">
        <v>31</v>
      </c>
      <c r="B17" s="61">
        <v>41978</v>
      </c>
      <c r="C17" s="62">
        <v>7695618.9699999997</v>
      </c>
      <c r="D17" s="62">
        <v>3818616.96</v>
      </c>
      <c r="E17" s="63">
        <f>D17/26</f>
        <v>146869.88307692308</v>
      </c>
      <c r="F17" s="63">
        <f>D17/26</f>
        <v>146869.88307692308</v>
      </c>
      <c r="G17" s="63">
        <f>D17/26</f>
        <v>146869.88307692308</v>
      </c>
      <c r="H17" s="63">
        <f>D17/26</f>
        <v>146869.88307692308</v>
      </c>
      <c r="I17" s="63">
        <f>SUM(E17:H17)</f>
        <v>587479.53230769234</v>
      </c>
      <c r="J17" s="62">
        <f>D17-I17</f>
        <v>3231137.4276923076</v>
      </c>
    </row>
    <row r="18" spans="1:10">
      <c r="A18" s="60" t="s">
        <v>31</v>
      </c>
      <c r="B18" s="61">
        <v>41978</v>
      </c>
      <c r="C18" s="62">
        <v>497019.96</v>
      </c>
      <c r="D18" s="62">
        <v>0</v>
      </c>
      <c r="E18" s="63"/>
      <c r="F18" s="63"/>
      <c r="G18" s="63"/>
      <c r="H18" s="63">
        <f>D18/28</f>
        <v>0</v>
      </c>
      <c r="I18" s="63">
        <f>SUM(E18:H18)</f>
        <v>0</v>
      </c>
      <c r="J18" s="62">
        <f>D18-I18</f>
        <v>0</v>
      </c>
    </row>
    <row r="19" spans="1:10">
      <c r="A19" s="64"/>
      <c r="B19" s="54"/>
      <c r="C19" s="54"/>
      <c r="D19" s="55">
        <f>SUM(D16:D18)</f>
        <v>7532902.6699999999</v>
      </c>
      <c r="E19" s="65"/>
      <c r="F19" s="65"/>
      <c r="G19" s="66">
        <f>SUM(G16:G18)</f>
        <v>289727.02593406592</v>
      </c>
      <c r="H19" s="66">
        <f>SUM(H16:H18)</f>
        <v>289727.02593406592</v>
      </c>
      <c r="I19" s="66">
        <f>SUM(I16:I18)</f>
        <v>1158908.1037362637</v>
      </c>
      <c r="J19" s="67">
        <f>SUM(J16:J18)</f>
        <v>6373994.5662637362</v>
      </c>
    </row>
    <row r="20" spans="1:10" ht="15.75" thickBot="1">
      <c r="A20" s="64"/>
      <c r="B20" s="57"/>
      <c r="C20" s="57"/>
      <c r="D20" s="58"/>
      <c r="E20" s="68"/>
      <c r="F20" s="68"/>
      <c r="G20" s="68"/>
      <c r="H20" s="68"/>
      <c r="I20" s="69"/>
      <c r="J20" s="69"/>
    </row>
    <row r="21" spans="1:10" ht="39.75" thickBot="1">
      <c r="A21" s="70" t="s">
        <v>37</v>
      </c>
      <c r="B21" s="71" t="s">
        <v>25</v>
      </c>
      <c r="C21" s="71" t="s">
        <v>2</v>
      </c>
      <c r="D21" s="72" t="s">
        <v>34</v>
      </c>
      <c r="E21" s="73"/>
      <c r="F21" s="73"/>
      <c r="G21" s="74"/>
      <c r="H21" s="74"/>
      <c r="I21" s="11" t="s">
        <v>35</v>
      </c>
      <c r="J21" s="8" t="s">
        <v>36</v>
      </c>
    </row>
    <row r="22" spans="1:10">
      <c r="A22" s="75" t="s">
        <v>26</v>
      </c>
      <c r="B22" s="57"/>
      <c r="C22" s="76">
        <v>576715.68000000005</v>
      </c>
      <c r="D22" s="77">
        <v>379953.86</v>
      </c>
      <c r="E22" s="76"/>
      <c r="F22" s="76"/>
      <c r="G22" s="76"/>
      <c r="H22" s="76"/>
      <c r="I22" s="69">
        <v>23747.119999999999</v>
      </c>
      <c r="J22" s="69">
        <f>D22-I22</f>
        <v>356206.74</v>
      </c>
    </row>
    <row r="23" spans="1:10">
      <c r="A23" s="75" t="s">
        <v>27</v>
      </c>
      <c r="B23" s="57"/>
      <c r="C23" s="76">
        <v>1794507.31</v>
      </c>
      <c r="D23" s="77">
        <v>1182263.55</v>
      </c>
      <c r="E23" s="76"/>
      <c r="F23" s="76"/>
      <c r="G23" s="76"/>
      <c r="H23" s="76"/>
      <c r="I23" s="69">
        <v>73891.47</v>
      </c>
      <c r="J23" s="69">
        <f>D23-I23</f>
        <v>1108372.08</v>
      </c>
    </row>
    <row r="24" spans="1:10">
      <c r="A24" s="78" t="s">
        <v>33</v>
      </c>
      <c r="B24" s="57"/>
      <c r="C24" s="76">
        <v>619828.32999999996</v>
      </c>
      <c r="D24" s="77">
        <v>619828.32999999996</v>
      </c>
      <c r="E24" s="76"/>
      <c r="F24" s="76"/>
      <c r="G24" s="76"/>
      <c r="H24" s="76"/>
      <c r="I24" s="69">
        <f>619828.33/10</f>
        <v>61982.832999999999</v>
      </c>
      <c r="J24" s="69">
        <f>D24-I24</f>
        <v>557845.49699999997</v>
      </c>
    </row>
    <row r="25" spans="1:10">
      <c r="A25" s="78"/>
      <c r="B25" s="57"/>
      <c r="C25" s="76"/>
      <c r="D25" s="79">
        <f>SUM(D22:D24)</f>
        <v>2182045.7400000002</v>
      </c>
      <c r="E25" s="76"/>
      <c r="F25" s="76"/>
      <c r="G25" s="76"/>
      <c r="H25" s="68"/>
      <c r="I25" s="80">
        <f>SUM(I22:I24)</f>
        <v>159621.42300000001</v>
      </c>
      <c r="J25" s="81">
        <f>SUM(J22:J24)</f>
        <v>2022424.317</v>
      </c>
    </row>
    <row r="26" spans="1:10" ht="15.75" thickBot="1">
      <c r="A26" s="64"/>
      <c r="B26" s="57"/>
      <c r="C26" s="57"/>
      <c r="D26" s="58">
        <f>D14+D19</f>
        <v>29318652.210000001</v>
      </c>
      <c r="E26" s="68"/>
      <c r="F26" s="68"/>
      <c r="G26" s="68"/>
      <c r="H26" s="68"/>
      <c r="I26" s="69">
        <f>I14+I19</f>
        <v>3628475.1837362638</v>
      </c>
      <c r="J26" s="58">
        <f>J14+J19</f>
        <v>25690177.026263736</v>
      </c>
    </row>
    <row r="27" spans="1:10" ht="15.75" thickBot="1">
      <c r="A27" s="64"/>
      <c r="B27" s="82" t="s">
        <v>40</v>
      </c>
      <c r="C27" s="54"/>
      <c r="D27" s="83">
        <f>D14+D19+D25</f>
        <v>31500697.950000003</v>
      </c>
      <c r="E27" s="65"/>
      <c r="F27" s="65"/>
      <c r="G27" s="65"/>
      <c r="H27" s="65"/>
      <c r="I27" s="84">
        <f>I14+I19+I25</f>
        <v>3788096.6067362637</v>
      </c>
      <c r="J27" s="85">
        <f>J14+J19+J25</f>
        <v>27712601.343263738</v>
      </c>
    </row>
    <row r="29" spans="1:10">
      <c r="C29" s="87" t="s">
        <v>32</v>
      </c>
      <c r="D29" s="88">
        <f>(D14+D19)/49297396.73</f>
        <v>0.59473023231991673</v>
      </c>
      <c r="E29" s="87"/>
      <c r="F29" s="87"/>
      <c r="G29" s="87"/>
      <c r="H29" s="87"/>
      <c r="I29" s="88"/>
      <c r="J29" s="88">
        <f>(J14+J19)/49297396.73</f>
        <v>0.5211264433894528</v>
      </c>
    </row>
    <row r="31" spans="1:10">
      <c r="D31" s="99"/>
    </row>
    <row r="32" spans="1:10">
      <c r="D32" s="98"/>
    </row>
  </sheetData>
  <sheetProtection password="DC1F" sheet="1" objects="1" scenarios="1"/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&amp;C&amp;"-,Negrita"ESTADO DE PREVISION DE MOVIMIENTOS Y SITUACION DE LA DEUDA</oddHead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Ajuntament de Dénia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2015-11-16T08:38:32Z</cp:lastPrinted>
  <dcterms:created xsi:type="dcterms:W3CDTF">2013-09-20T09:02:48Z</dcterms:created>
  <dcterms:modified xsi:type="dcterms:W3CDTF">2016-02-01T08:15:15Z</dcterms:modified>
</cp:coreProperties>
</file>